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himi\Downloads\"/>
    </mc:Choice>
  </mc:AlternateContent>
  <bookViews>
    <workbookView xWindow="1035" yWindow="0" windowWidth="19455" windowHeight="8265" firstSheet="1" activeTab="1"/>
  </bookViews>
  <sheets>
    <sheet name="formula" sheetId="1" state="veryHidden" r:id="rId1"/>
    <sheet name="sheet1" sheetId="2" r:id="rId2"/>
  </sheets>
  <externalReferences>
    <externalReference r:id="rId3"/>
  </externalReferences>
  <definedNames>
    <definedName name="bra">[1]interme!$AW$210</definedName>
    <definedName name="carCL1.n">[1]interme!$AE$143</definedName>
    <definedName name="Cbeg">[1]interme!$AD$135</definedName>
    <definedName name="cwpostru">[1]PRJ!$AN$54</definedName>
    <definedName name="cwr">[1]core!$AB$22</definedName>
    <definedName name="cwscl">[1]interme!$AF$162</definedName>
    <definedName name="dbg">[1]PRJ!$E$27</definedName>
    <definedName name="dbgmax">[1]core!$BE$67</definedName>
    <definedName name="motsh">[1]PRJ!$E$70</definedName>
    <definedName name="Q">[1]core!$A$4</definedName>
    <definedName name="r.W">[1]interme!$AB$158</definedName>
    <definedName name="RDB">[1]PRJ!$E$68</definedName>
    <definedName name="Rline">[1]interme!$AD$136</definedName>
    <definedName name="Rr">[1]interme!$AD$137</definedName>
    <definedName name="simtosim">[1]PRJ!$D$68</definedName>
    <definedName name="traction">formula!$P$13</definedName>
    <definedName name="tripleH">[1]PRJ!$D$71</definedName>
    <definedName name="tripleV">[1]PRJ!$D$72</definedName>
    <definedName name="u">[1]core!$S$6</definedName>
    <definedName name="V">[1]PRJ!$D$54</definedName>
    <definedName name="verdist">[1]PRJ!$D$67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L17" i="1" l="1"/>
  <c r="L16" i="1"/>
  <c r="L14" i="1"/>
  <c r="H14" i="1" s="1"/>
  <c r="L15" i="1"/>
  <c r="H15" i="1" s="1"/>
  <c r="U16" i="1" l="1"/>
  <c r="U15" i="1"/>
  <c r="Z13" i="1"/>
  <c r="H17" i="1" l="1"/>
  <c r="H16" i="1"/>
  <c r="I21" i="1" l="1"/>
  <c r="I18" i="1"/>
  <c r="U17" i="1"/>
  <c r="V22" i="1" l="1"/>
  <c r="U18" i="1"/>
  <c r="V18" i="1" s="1"/>
  <c r="W18" i="1" s="1"/>
  <c r="I20" i="1"/>
  <c r="I19" i="1"/>
  <c r="U19" i="1"/>
  <c r="V19" i="1" s="1"/>
  <c r="W19" i="1" s="1"/>
  <c r="AA19" i="1"/>
  <c r="I22" i="1" l="1"/>
  <c r="J22" i="1" s="1"/>
  <c r="J19" i="1"/>
  <c r="Z12" i="1"/>
  <c r="AA16" i="1" s="1"/>
  <c r="U20" i="1"/>
  <c r="U21" i="1" s="1"/>
  <c r="K19" i="1" l="1"/>
  <c r="C15" i="2"/>
  <c r="I23" i="1"/>
  <c r="J23" i="1" s="1"/>
  <c r="I24" i="1" s="1"/>
  <c r="C13" i="2" s="1"/>
  <c r="AA18" i="1"/>
  <c r="AA17" i="1"/>
  <c r="AA20" i="1" s="1"/>
  <c r="AB20" i="1" s="1"/>
  <c r="AA21" i="1" l="1"/>
  <c r="AB21" i="1" s="1"/>
  <c r="AA22" i="1" s="1"/>
  <c r="U23" i="1" s="1"/>
  <c r="V23" i="1" s="1"/>
</calcChain>
</file>

<file path=xl/sharedStrings.xml><?xml version="1.0" encoding="utf-8"?>
<sst xmlns="http://schemas.openxmlformats.org/spreadsheetml/2006/main" count="62" uniqueCount="44">
  <si>
    <t>pulley</t>
  </si>
  <si>
    <t>U</t>
  </si>
  <si>
    <t>S1</t>
  </si>
  <si>
    <t>سیم تا سیم</t>
  </si>
  <si>
    <t>S=</t>
  </si>
  <si>
    <t>فاصله مجازی</t>
  </si>
  <si>
    <t>cm</t>
  </si>
  <si>
    <t>H</t>
  </si>
  <si>
    <t>افقی هرز گرد نزدیک</t>
  </si>
  <si>
    <t>V=</t>
  </si>
  <si>
    <t>فاصله عمودی مرکز تا مرکز فلکه ها</t>
  </si>
  <si>
    <t>فاصله سیم تا سیم</t>
  </si>
  <si>
    <t>V</t>
  </si>
  <si>
    <t>عمودی هرزگرد نزدیک</t>
  </si>
  <si>
    <t>D=</t>
  </si>
  <si>
    <t>قطر فلکه کشش</t>
  </si>
  <si>
    <t>R</t>
  </si>
  <si>
    <t>شعاع فلکه کشش</t>
  </si>
  <si>
    <t>d=</t>
  </si>
  <si>
    <t>قطر فلکه هرزگرد</t>
  </si>
  <si>
    <t>r</t>
  </si>
  <si>
    <t>شعاع فلکه نزدیک</t>
  </si>
  <si>
    <t>H=S-r-R</t>
  </si>
  <si>
    <t>افقی هرز گرد دور</t>
  </si>
  <si>
    <t>c1+c2=</t>
  </si>
  <si>
    <r>
      <t>n=</t>
    </r>
    <r>
      <rPr>
        <sz val="10"/>
        <rFont val="Symbol"/>
        <family val="1"/>
        <charset val="2"/>
      </rPr>
      <t>Ö(</t>
    </r>
    <r>
      <rPr>
        <sz val="10"/>
        <rFont val="Arial"/>
        <family val="2"/>
      </rPr>
      <t>H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</si>
  <si>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cosg=</t>
  </si>
  <si>
    <t>g</t>
  </si>
  <si>
    <r>
      <rPr>
        <sz val="10"/>
        <rFont val="Symbol"/>
        <family val="1"/>
        <charset val="2"/>
      </rPr>
      <t>g</t>
    </r>
    <r>
      <rPr>
        <sz val="10"/>
        <rFont val="Arial"/>
        <family val="2"/>
      </rPr>
      <t>=arctan(H/V)</t>
    </r>
  </si>
  <si>
    <t>cost=</t>
  </si>
  <si>
    <t>t</t>
  </si>
  <si>
    <t>m=|R-r|</t>
  </si>
  <si>
    <t>s=</t>
  </si>
  <si>
    <r>
      <t>c=</t>
    </r>
    <r>
      <rPr>
        <sz val="10"/>
        <rFont val="Symbol"/>
        <family val="1"/>
        <charset val="2"/>
      </rPr>
      <t>Ö(</t>
    </r>
    <r>
      <rPr>
        <sz val="10"/>
        <rFont val="Calibri"/>
        <family val="2"/>
      </rPr>
      <t>n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-m</t>
    </r>
    <r>
      <rPr>
        <vertAlign val="superscript"/>
        <sz val="10"/>
        <rFont val="Calibri"/>
        <family val="2"/>
      </rPr>
      <t>2</t>
    </r>
    <r>
      <rPr>
        <sz val="10"/>
        <rFont val="Symbol"/>
        <family val="1"/>
        <charset val="2"/>
      </rPr>
      <t>)</t>
    </r>
  </si>
  <si>
    <t>q=</t>
  </si>
  <si>
    <r>
      <rPr>
        <sz val="10"/>
        <rFont val="Symbol"/>
        <family val="1"/>
        <charset val="2"/>
      </rPr>
      <t>b</t>
    </r>
    <r>
      <rPr>
        <sz val="10"/>
        <rFont val="Calibri"/>
        <family val="2"/>
      </rPr>
      <t>=arctan(c/m)</t>
    </r>
  </si>
  <si>
    <t>S2=</t>
  </si>
  <si>
    <t>R+H+r+S1</t>
  </si>
  <si>
    <r>
      <t>a=</t>
    </r>
    <r>
      <rPr>
        <sz val="10"/>
        <rFont val="Calibri"/>
        <family val="2"/>
      </rPr>
      <t>270-</t>
    </r>
    <r>
      <rPr>
        <sz val="10"/>
        <rFont val="Symbol"/>
        <family val="1"/>
        <charset val="2"/>
      </rPr>
      <t>b-g</t>
    </r>
  </si>
  <si>
    <t>tot alpha</t>
  </si>
  <si>
    <t>زاویه کشش به دست آمده</t>
  </si>
  <si>
    <t>S</t>
  </si>
  <si>
    <t>alpha</t>
  </si>
  <si>
    <t>قطر فلکه انحراف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</si>
</sst>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2"/>
      <color theme="0"/>
      <name val="Tahoma"/>
      <family val="2"/>
    </font>
    <font>
      <sz val="12"/>
      <name val="Tahoma"/>
      <family val="2"/>
    </font>
    <font>
      <sz val="10"/>
      <color theme="0"/>
      <name val="Arial"/>
      <family val="2"/>
    </font>
    <font>
      <sz val="10"/>
      <name val="B Nazanin"/>
      <charset val="178"/>
    </font>
    <font>
      <sz val="10"/>
      <name val="Arial"/>
      <family val="2"/>
    </font>
    <font>
      <sz val="10"/>
      <name val="2  Mitra_1 (MRT)"/>
      <charset val="178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0"/>
      <color indexed="12"/>
      <name val="Tahoma"/>
      <family val="2"/>
    </font>
    <font>
      <b/>
      <sz val="10"/>
      <name val="Arial"/>
      <family val="2"/>
    </font>
    <font>
      <b/>
      <sz val="10"/>
      <name val="B Mitra"/>
      <charset val="178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1" xfId="0" applyFont="1" applyBorder="1" applyProtection="1">
      <protection hidden="1"/>
    </xf>
    <xf numFmtId="0" fontId="5" fillId="0" borderId="2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4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6" fillId="0" borderId="5" xfId="0" applyFont="1" applyBorder="1" applyProtection="1">
      <protection hidden="1"/>
    </xf>
    <xf numFmtId="0" fontId="6" fillId="0" borderId="3" xfId="0" applyFont="1" applyBorder="1" applyProtection="1">
      <protection hidden="1"/>
    </xf>
    <xf numFmtId="0" fontId="5" fillId="0" borderId="6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5" fillId="0" borderId="7" xfId="0" applyFont="1" applyBorder="1" applyProtection="1">
      <protection hidden="1"/>
    </xf>
    <xf numFmtId="0" fontId="6" fillId="0" borderId="8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12" fillId="0" borderId="0" xfId="0" applyFont="1" applyAlignment="1" applyProtection="1">
      <alignment vertical="center"/>
      <protection hidden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4" fillId="0" borderId="0" xfId="0" applyFont="1" applyBorder="1"/>
    <xf numFmtId="0" fontId="0" fillId="0" borderId="17" xfId="0" applyBorder="1"/>
    <xf numFmtId="0" fontId="15" fillId="0" borderId="12" xfId="0" applyFont="1" applyBorder="1" applyAlignment="1">
      <alignment horizontal="right"/>
    </xf>
    <xf numFmtId="0" fontId="6" fillId="0" borderId="2" xfId="0" applyFont="1" applyBorder="1" applyAlignment="1" applyProtection="1">
      <alignment horizontal="right"/>
      <protection hidden="1"/>
    </xf>
    <xf numFmtId="0" fontId="6" fillId="0" borderId="3" xfId="0" applyFont="1" applyBorder="1" applyAlignment="1" applyProtection="1">
      <alignment horizontal="right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13</xdr:row>
      <xdr:rowOff>57150</xdr:rowOff>
    </xdr:from>
    <xdr:to>
      <xdr:col>5</xdr:col>
      <xdr:colOff>257175</xdr:colOff>
      <xdr:row>37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3315950"/>
          <a:ext cx="2990850" cy="453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460375</xdr:colOff>
      <xdr:row>13</xdr:row>
      <xdr:rowOff>12700</xdr:rowOff>
    </xdr:from>
    <xdr:to>
      <xdr:col>18</xdr:col>
      <xdr:colOff>346075</xdr:colOff>
      <xdr:row>34</xdr:row>
      <xdr:rowOff>41275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5175" y="2555875"/>
          <a:ext cx="2933700" cy="414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38100</xdr:colOff>
      <xdr:row>12</xdr:row>
      <xdr:rowOff>76200</xdr:rowOff>
    </xdr:from>
    <xdr:to>
      <xdr:col>35</xdr:col>
      <xdr:colOff>146050</xdr:colOff>
      <xdr:row>29</xdr:row>
      <xdr:rowOff>57150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40425" y="13106400"/>
          <a:ext cx="3155950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2</xdr:row>
      <xdr:rowOff>0</xdr:rowOff>
    </xdr:from>
    <xdr:to>
      <xdr:col>18</xdr:col>
      <xdr:colOff>19050</xdr:colOff>
      <xdr:row>18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390525"/>
          <a:ext cx="4019550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219075</xdr:colOff>
      <xdr:row>4</xdr:row>
      <xdr:rowOff>66675</xdr:rowOff>
    </xdr:from>
    <xdr:to>
      <xdr:col>11</xdr:col>
      <xdr:colOff>47625</xdr:colOff>
      <xdr:row>18</xdr:row>
      <xdr:rowOff>76200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847725"/>
          <a:ext cx="2266950" cy="2905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STAN03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J"/>
      <sheetName val="Steel"/>
      <sheetName val="core"/>
      <sheetName val="Calcs"/>
      <sheetName val="interme"/>
    </sheetNames>
    <sheetDataSet>
      <sheetData sheetId="0">
        <row r="27">
          <cell r="E27">
            <v>64</v>
          </cell>
        </row>
        <row r="54">
          <cell r="D54">
            <v>1</v>
          </cell>
          <cell r="AN54">
            <v>3</v>
          </cell>
        </row>
        <row r="67">
          <cell r="D67">
            <v>65</v>
          </cell>
        </row>
        <row r="68">
          <cell r="D68">
            <v>58.1</v>
          </cell>
          <cell r="E68">
            <v>581</v>
          </cell>
        </row>
        <row r="70">
          <cell r="E70">
            <v>400</v>
          </cell>
        </row>
        <row r="71">
          <cell r="D71">
            <v>20</v>
          </cell>
        </row>
        <row r="72">
          <cell r="D72">
            <v>60</v>
          </cell>
        </row>
      </sheetData>
      <sheetData sheetId="1" refreshError="1"/>
      <sheetData sheetId="2">
        <row r="4">
          <cell r="A4">
            <v>5</v>
          </cell>
        </row>
        <row r="6">
          <cell r="S6">
            <v>4</v>
          </cell>
        </row>
        <row r="22">
          <cell r="AB22" t="str">
            <v>50</v>
          </cell>
        </row>
        <row r="67">
          <cell r="BE67">
            <v>75</v>
          </cell>
        </row>
      </sheetData>
      <sheetData sheetId="3" refreshError="1"/>
      <sheetData sheetId="4">
        <row r="135">
          <cell r="AD135">
            <v>220</v>
          </cell>
        </row>
        <row r="136">
          <cell r="AD136">
            <v>700</v>
          </cell>
        </row>
        <row r="137">
          <cell r="AD137">
            <v>940</v>
          </cell>
        </row>
        <row r="143">
          <cell r="AE143">
            <v>920</v>
          </cell>
        </row>
        <row r="158">
          <cell r="AB158">
            <v>110</v>
          </cell>
        </row>
        <row r="162">
          <cell r="AF162">
            <v>1340</v>
          </cell>
        </row>
        <row r="210">
          <cell r="AW210" t="str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P84"/>
  <sheetViews>
    <sheetView topLeftCell="A13" workbookViewId="0">
      <selection activeCell="J19" sqref="J19"/>
    </sheetView>
  </sheetViews>
  <sheetFormatPr defaultRowHeight="15"/>
  <sheetData>
    <row r="1" spans="1:68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  <c r="BP2" s="4"/>
    </row>
    <row r="3" spans="1:68">
      <c r="D3" s="5"/>
      <c r="E3" s="5"/>
      <c r="F3" s="5"/>
      <c r="G3" s="5"/>
      <c r="H3" s="5"/>
      <c r="I3" s="5"/>
      <c r="J3" s="5"/>
      <c r="K3" s="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4"/>
      <c r="AA3" s="4"/>
      <c r="AB3" s="4"/>
      <c r="AC3" s="4"/>
      <c r="AD3" s="4"/>
      <c r="AE3" s="4"/>
      <c r="AU3" s="4"/>
      <c r="AV3" s="4"/>
      <c r="AW3" s="4"/>
      <c r="AX3" s="4"/>
      <c r="AY3" s="4"/>
      <c r="AZ3" s="4"/>
      <c r="BA3" s="4"/>
      <c r="BB3" s="4"/>
      <c r="BC3" s="4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  <c r="BP3" s="4"/>
    </row>
    <row r="4" spans="1:68">
      <c r="D4" s="5"/>
      <c r="E4" s="5"/>
      <c r="F4" s="5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  <c r="Y4" s="4"/>
      <c r="Z4" s="4"/>
      <c r="AA4" s="4"/>
      <c r="AB4" s="4"/>
      <c r="AC4" s="4"/>
      <c r="AD4" s="4"/>
      <c r="AE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68"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7"/>
      <c r="X5" s="7"/>
      <c r="Y5" s="7"/>
      <c r="Z5" s="7"/>
      <c r="AA5" s="7"/>
      <c r="AB5" s="7"/>
      <c r="AC5" s="7"/>
      <c r="AD5" s="7"/>
      <c r="AE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68">
      <c r="D6" s="6"/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7"/>
      <c r="X6" s="7"/>
      <c r="Y6" s="7"/>
      <c r="Z6" s="7"/>
      <c r="AA6" s="7"/>
      <c r="AB6" s="7"/>
      <c r="AC6" s="7"/>
      <c r="AD6" s="7"/>
      <c r="AE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>
      <c r="A7" s="6" t="s">
        <v>0</v>
      </c>
      <c r="B7" s="6">
        <v>44</v>
      </c>
      <c r="C7" s="6"/>
      <c r="D7" s="6"/>
      <c r="E7" s="6"/>
      <c r="F7" s="6"/>
      <c r="G7" s="6"/>
      <c r="H7" s="6"/>
      <c r="I7" s="6"/>
      <c r="J7" s="6"/>
      <c r="K7" s="6"/>
      <c r="L7" s="8"/>
      <c r="M7" s="3"/>
      <c r="N7" s="3"/>
      <c r="O7" s="3"/>
      <c r="P7" s="3"/>
      <c r="Q7" s="3"/>
      <c r="R7" s="3"/>
      <c r="S7" s="3"/>
      <c r="T7" s="3"/>
      <c r="U7" s="3"/>
      <c r="V7" s="3"/>
      <c r="W7" s="7"/>
      <c r="X7" s="7"/>
      <c r="Y7" s="7"/>
      <c r="Z7" s="7"/>
      <c r="AA7" s="7"/>
      <c r="AB7" s="7"/>
      <c r="AC7" s="7"/>
      <c r="AD7" s="7"/>
      <c r="AE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8">
      <c r="A8" s="6"/>
      <c r="B8" s="6" t="s">
        <v>1</v>
      </c>
      <c r="C8" s="6"/>
      <c r="D8" s="6"/>
      <c r="E8" s="6"/>
      <c r="F8" s="6"/>
      <c r="G8" s="6"/>
      <c r="H8" s="6"/>
      <c r="I8" s="6"/>
      <c r="J8" s="6"/>
      <c r="K8" s="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7"/>
      <c r="X8" s="7"/>
      <c r="Y8" s="7"/>
      <c r="Z8" s="7"/>
      <c r="AA8" s="7"/>
      <c r="AB8" s="7"/>
      <c r="AC8" s="7"/>
      <c r="AD8" s="7"/>
      <c r="AE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68">
      <c r="A9" s="6"/>
      <c r="B9" s="6">
        <v>90</v>
      </c>
      <c r="C9" s="6"/>
      <c r="D9" s="6"/>
      <c r="E9" s="6"/>
      <c r="F9" s="6"/>
      <c r="G9" s="6"/>
      <c r="H9" s="6"/>
      <c r="I9" s="6"/>
      <c r="J9" s="6"/>
      <c r="K9" s="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/>
      <c r="X9" s="7"/>
      <c r="Y9" s="7"/>
      <c r="Z9" s="7"/>
      <c r="AA9" s="7"/>
      <c r="AB9" s="7"/>
      <c r="AC9" s="7"/>
      <c r="AD9" s="7"/>
      <c r="AE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>
      <c r="A10" s="6"/>
      <c r="B10" s="6">
        <v>30</v>
      </c>
      <c r="C10" s="6"/>
      <c r="D10" s="6"/>
      <c r="E10" s="6"/>
      <c r="F10" s="6"/>
      <c r="G10" s="6"/>
      <c r="H10" s="6"/>
      <c r="I10" s="6"/>
      <c r="J10" s="6"/>
      <c r="K10" s="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/>
      <c r="X10" s="7"/>
      <c r="Y10" s="7"/>
      <c r="Z10" s="7"/>
      <c r="AA10" s="7"/>
      <c r="AB10" s="7"/>
      <c r="AC10" s="7"/>
      <c r="AD10" s="7"/>
      <c r="AE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</row>
    <row r="11" spans="1:68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/>
      <c r="X11" s="7"/>
      <c r="Y11" s="7"/>
      <c r="Z11" s="7"/>
      <c r="AA11" s="7"/>
      <c r="AB11" s="7"/>
      <c r="AC11" s="7"/>
      <c r="AD11" s="7"/>
      <c r="AE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</row>
    <row r="12" spans="1:68" ht="15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3"/>
      <c r="M12" s="3"/>
      <c r="N12" s="3"/>
      <c r="O12" s="3"/>
      <c r="P12" s="3"/>
      <c r="Q12" s="3"/>
      <c r="R12" s="3"/>
      <c r="S12" s="3"/>
      <c r="T12" s="3" t="s">
        <v>2</v>
      </c>
      <c r="U12" s="3">
        <v>30</v>
      </c>
      <c r="V12" s="3"/>
      <c r="W12" s="10" t="s">
        <v>3</v>
      </c>
      <c r="X12" s="7"/>
      <c r="Y12" s="11" t="s">
        <v>4</v>
      </c>
      <c r="Z12" s="12">
        <f>V22</f>
        <v>47.5</v>
      </c>
      <c r="AA12" s="12"/>
      <c r="AB12" s="39" t="s">
        <v>5</v>
      </c>
      <c r="AC12" s="40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</row>
    <row r="13" spans="1:68" ht="15.75">
      <c r="A13" s="9"/>
      <c r="B13" s="9"/>
      <c r="C13" s="9"/>
      <c r="D13" s="9"/>
      <c r="E13" s="9"/>
      <c r="F13" s="13"/>
      <c r="G13" s="13"/>
      <c r="H13" s="14" t="s">
        <v>6</v>
      </c>
      <c r="I13" s="13"/>
      <c r="J13" s="13"/>
      <c r="K13" s="13"/>
      <c r="L13" s="3"/>
      <c r="M13" s="3"/>
      <c r="N13" s="3"/>
      <c r="O13" s="3"/>
      <c r="P13" s="3"/>
      <c r="Q13" s="3"/>
      <c r="R13" s="3"/>
      <c r="S13" s="3"/>
      <c r="T13" s="3" t="s">
        <v>7</v>
      </c>
      <c r="U13" s="3">
        <v>-25</v>
      </c>
      <c r="V13" s="3"/>
      <c r="W13" s="10" t="s">
        <v>8</v>
      </c>
      <c r="X13" s="7"/>
      <c r="Y13" s="15" t="s">
        <v>9</v>
      </c>
      <c r="Z13" s="16">
        <f>U14</f>
        <v>60</v>
      </c>
      <c r="AA13" s="16"/>
      <c r="AB13" s="16"/>
      <c r="AC13" s="17" t="s">
        <v>10</v>
      </c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</row>
    <row r="14" spans="1:68" ht="15.75">
      <c r="A14" s="9"/>
      <c r="B14" s="9"/>
      <c r="C14" s="9"/>
      <c r="D14" s="9"/>
      <c r="E14" s="9"/>
      <c r="F14" s="13"/>
      <c r="G14" s="11" t="s">
        <v>4</v>
      </c>
      <c r="H14" s="12">
        <f>MAX(1,L14)</f>
        <v>60</v>
      </c>
      <c r="I14" s="12"/>
      <c r="J14" s="12"/>
      <c r="K14" s="18" t="s">
        <v>11</v>
      </c>
      <c r="L14" s="3">
        <f>sheet1!C7</f>
        <v>60</v>
      </c>
      <c r="M14" s="3"/>
      <c r="N14" s="3"/>
      <c r="O14" s="3"/>
      <c r="P14" s="3"/>
      <c r="Q14" s="3"/>
      <c r="R14" s="3"/>
      <c r="S14" s="3"/>
      <c r="T14" s="3" t="s">
        <v>12</v>
      </c>
      <c r="U14" s="3">
        <v>60</v>
      </c>
      <c r="V14" s="3"/>
      <c r="W14" s="10" t="s">
        <v>13</v>
      </c>
      <c r="X14" s="7"/>
      <c r="Y14" s="15" t="s">
        <v>14</v>
      </c>
      <c r="Z14" s="16">
        <v>55</v>
      </c>
      <c r="AA14" s="16"/>
      <c r="AB14" s="16"/>
      <c r="AC14" s="17" t="s">
        <v>15</v>
      </c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</row>
    <row r="15" spans="1:68" ht="15.75">
      <c r="A15" s="9"/>
      <c r="B15" s="9"/>
      <c r="C15" s="9"/>
      <c r="D15" s="9"/>
      <c r="E15" s="9"/>
      <c r="F15" s="13"/>
      <c r="G15" s="15" t="s">
        <v>9</v>
      </c>
      <c r="H15" s="12">
        <f>MAX(1,L15)</f>
        <v>50</v>
      </c>
      <c r="I15" s="16"/>
      <c r="J15" s="16"/>
      <c r="K15" s="17" t="s">
        <v>10</v>
      </c>
      <c r="L15" s="3">
        <f>sheet1!C5</f>
        <v>50</v>
      </c>
      <c r="N15" s="3"/>
      <c r="O15" s="3"/>
      <c r="P15" s="3"/>
      <c r="Q15" s="3"/>
      <c r="R15" s="3"/>
      <c r="S15" s="3"/>
      <c r="T15" s="3" t="s">
        <v>16</v>
      </c>
      <c r="U15" s="3">
        <f>Z14/2</f>
        <v>27.5</v>
      </c>
      <c r="V15" s="3"/>
      <c r="W15" s="10" t="s">
        <v>17</v>
      </c>
      <c r="X15" s="7"/>
      <c r="Y15" s="19" t="s">
        <v>18</v>
      </c>
      <c r="Z15" s="20">
        <v>30</v>
      </c>
      <c r="AA15" s="21"/>
      <c r="AB15" s="21"/>
      <c r="AC15" s="22" t="s">
        <v>19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1:68" ht="15.75">
      <c r="A16" s="9"/>
      <c r="B16" s="9"/>
      <c r="C16" s="9"/>
      <c r="D16" s="9"/>
      <c r="E16" s="9"/>
      <c r="F16" s="13"/>
      <c r="G16" s="15" t="s">
        <v>14</v>
      </c>
      <c r="H16" s="12">
        <f>MAX(1,L16)</f>
        <v>50</v>
      </c>
      <c r="I16" s="16"/>
      <c r="J16" s="16"/>
      <c r="K16" s="17" t="s">
        <v>15</v>
      </c>
      <c r="L16" s="3">
        <f>sheet1!C9</f>
        <v>50</v>
      </c>
      <c r="M16" s="3"/>
      <c r="N16" s="3"/>
      <c r="O16" s="3"/>
      <c r="P16" s="3"/>
      <c r="Q16" s="3"/>
      <c r="R16" s="3"/>
      <c r="S16" s="3"/>
      <c r="T16" s="3" t="s">
        <v>20</v>
      </c>
      <c r="U16" s="3">
        <f>Z15/2</f>
        <v>15</v>
      </c>
      <c r="V16" s="3"/>
      <c r="W16" s="10" t="s">
        <v>21</v>
      </c>
      <c r="X16" s="7"/>
      <c r="Y16" s="13" t="s">
        <v>22</v>
      </c>
      <c r="Z16" s="13"/>
      <c r="AA16" s="13">
        <f>Z12-Z14/2-Z15/2</f>
        <v>5</v>
      </c>
      <c r="AB16" s="13"/>
      <c r="AC16" s="13"/>
      <c r="AD16" s="10" t="s">
        <v>23</v>
      </c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</row>
    <row r="17" spans="1:68" ht="15.75">
      <c r="A17" s="9"/>
      <c r="B17" s="9"/>
      <c r="C17" s="9"/>
      <c r="D17" s="9"/>
      <c r="E17" s="9"/>
      <c r="F17" s="13"/>
      <c r="G17" s="19" t="s">
        <v>18</v>
      </c>
      <c r="H17" s="12">
        <f>MAX(1,L17)</f>
        <v>40</v>
      </c>
      <c r="I17" s="21"/>
      <c r="J17" s="21"/>
      <c r="K17" s="22" t="s">
        <v>19</v>
      </c>
      <c r="L17" s="3">
        <f>sheet1!C11</f>
        <v>40</v>
      </c>
      <c r="M17" s="3"/>
      <c r="N17" s="3"/>
      <c r="O17" s="3"/>
      <c r="P17" s="3"/>
      <c r="Q17" s="3"/>
      <c r="R17" s="3"/>
      <c r="S17" s="3"/>
      <c r="T17" s="3" t="s">
        <v>24</v>
      </c>
      <c r="U17" s="3">
        <f>SQRT(U13^2+U14^2)</f>
        <v>65</v>
      </c>
      <c r="V17" s="3"/>
      <c r="W17" s="7"/>
      <c r="X17" s="7"/>
      <c r="Y17" s="13" t="s">
        <v>25</v>
      </c>
      <c r="Z17" s="13"/>
      <c r="AA17" s="13">
        <f>SQRT(AA16^2+Z13^2)</f>
        <v>60.207972893961475</v>
      </c>
      <c r="AB17" s="13"/>
      <c r="AC17" s="13"/>
      <c r="AD17" s="10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68">
      <c r="A18" s="9"/>
      <c r="B18" s="9"/>
      <c r="C18" s="9"/>
      <c r="D18" s="9"/>
      <c r="E18" s="9"/>
      <c r="F18" s="13"/>
      <c r="G18" s="13" t="s">
        <v>22</v>
      </c>
      <c r="H18" s="13"/>
      <c r="I18" s="13">
        <f>H14-H16/2-H17/2</f>
        <v>15</v>
      </c>
      <c r="J18" s="13" t="b">
        <f>L14&lt;L16</f>
        <v>0</v>
      </c>
      <c r="K18" s="13"/>
      <c r="L18" s="3"/>
      <c r="M18" s="3"/>
      <c r="N18" s="3"/>
      <c r="O18" s="3"/>
      <c r="P18" s="3"/>
      <c r="Q18" s="3"/>
      <c r="R18" s="3"/>
      <c r="S18" s="3"/>
      <c r="T18" s="3" t="s">
        <v>26</v>
      </c>
      <c r="U18" s="3">
        <f>(U15+U16)/U17</f>
        <v>0.65384615384615385</v>
      </c>
      <c r="V18" s="3">
        <f>ACOS(U18)</f>
        <v>0.85813969877666951</v>
      </c>
      <c r="W18" s="7">
        <f>DEGREES(V18)</f>
        <v>49.167782972530937</v>
      </c>
      <c r="X18" s="23" t="s">
        <v>27</v>
      </c>
      <c r="Y18" s="13" t="s">
        <v>28</v>
      </c>
      <c r="Z18" s="13"/>
      <c r="AA18" s="13">
        <f>DEGREES(ATAN(AA16/Z13))</f>
        <v>4.7636416907261774</v>
      </c>
      <c r="AB18" s="13"/>
      <c r="AC18" s="13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</row>
    <row r="19" spans="1:68">
      <c r="A19" s="9"/>
      <c r="B19" s="9"/>
      <c r="C19" s="9"/>
      <c r="D19" s="9"/>
      <c r="E19" s="9"/>
      <c r="F19" s="13"/>
      <c r="G19" s="13" t="s">
        <v>25</v>
      </c>
      <c r="H19" s="13"/>
      <c r="I19" s="13">
        <f>SQRT(I18^2+H15^2)</f>
        <v>52.201532544552748</v>
      </c>
      <c r="J19" s="13" t="b">
        <f>I19&lt;(L16+L17)/2</f>
        <v>0</v>
      </c>
      <c r="K19" s="13" t="str">
        <f>IF(OR(J18,J19),"Error","")</f>
        <v/>
      </c>
      <c r="L19" s="3"/>
      <c r="M19" s="3"/>
      <c r="N19" s="3"/>
      <c r="O19" s="3"/>
      <c r="P19" s="3"/>
      <c r="Q19" s="3"/>
      <c r="R19" s="3"/>
      <c r="S19" s="3"/>
      <c r="T19" s="3" t="s">
        <v>29</v>
      </c>
      <c r="U19" s="3">
        <f>U14/U17</f>
        <v>0.92307692307692313</v>
      </c>
      <c r="V19" s="3">
        <f>ACOS(U19)</f>
        <v>0.39479111969976133</v>
      </c>
      <c r="W19" s="7">
        <f>DEGREES(V19)</f>
        <v>22.619864948040416</v>
      </c>
      <c r="X19" s="23" t="s">
        <v>30</v>
      </c>
      <c r="Y19" s="13" t="s">
        <v>31</v>
      </c>
      <c r="Z19" s="13"/>
      <c r="AA19" s="13">
        <f>ABS(Z14/2-Z15/2)</f>
        <v>12.5</v>
      </c>
      <c r="AB19" s="13"/>
      <c r="AC19" s="13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</row>
    <row r="20" spans="1:68" ht="15.75">
      <c r="A20" s="9"/>
      <c r="B20" s="9"/>
      <c r="C20" s="9"/>
      <c r="D20" s="9"/>
      <c r="E20" s="9"/>
      <c r="F20" s="13"/>
      <c r="G20" s="13" t="s">
        <v>28</v>
      </c>
      <c r="H20" s="13"/>
      <c r="I20" s="13">
        <f>DEGREES(ATAN(I18/H15))</f>
        <v>16.699244233993621</v>
      </c>
      <c r="J20" s="13"/>
      <c r="K20" s="13"/>
      <c r="L20" s="3"/>
      <c r="M20" s="3"/>
      <c r="N20" s="3"/>
      <c r="O20" s="3"/>
      <c r="P20" s="3"/>
      <c r="Q20" s="3"/>
      <c r="R20" s="3"/>
      <c r="S20" s="3"/>
      <c r="T20" s="3" t="s">
        <v>32</v>
      </c>
      <c r="U20" s="3">
        <f>W18-W19</f>
        <v>26.547918024490521</v>
      </c>
      <c r="V20" s="3"/>
      <c r="W20" s="7"/>
      <c r="X20" s="7"/>
      <c r="Y20" s="13" t="s">
        <v>33</v>
      </c>
      <c r="Z20" s="13"/>
      <c r="AA20" s="13">
        <f>SQRT(AA17^2-AA19^2)</f>
        <v>58.896094946948729</v>
      </c>
      <c r="AB20" s="13">
        <f>ROUND(AA20,1)</f>
        <v>58.9</v>
      </c>
      <c r="AC20" s="13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</row>
    <row r="21" spans="1:68">
      <c r="A21" s="9"/>
      <c r="B21" s="9"/>
      <c r="C21" s="9"/>
      <c r="D21" s="9"/>
      <c r="E21" s="9"/>
      <c r="F21" s="13"/>
      <c r="G21" s="13" t="s">
        <v>31</v>
      </c>
      <c r="H21" s="13"/>
      <c r="I21" s="13">
        <f>ABS(H16/2-H17/2)</f>
        <v>5</v>
      </c>
      <c r="J21" s="13"/>
      <c r="K21" s="13"/>
      <c r="L21" s="24"/>
      <c r="M21" s="24"/>
      <c r="N21" s="24"/>
      <c r="O21" s="24"/>
      <c r="P21" s="24"/>
      <c r="Q21" s="24"/>
      <c r="R21" s="24"/>
      <c r="S21" s="24"/>
      <c r="T21" s="24" t="s">
        <v>34</v>
      </c>
      <c r="U21" s="24">
        <f>90-U20</f>
        <v>63.452081975509479</v>
      </c>
      <c r="V21" s="24"/>
      <c r="W21" s="7"/>
      <c r="X21" s="7"/>
      <c r="Y21" s="13" t="s">
        <v>35</v>
      </c>
      <c r="Z21" s="13"/>
      <c r="AA21" s="13">
        <f>IF(AA19=0,90,DEGREES(ATAN(AA20/AA19)))</f>
        <v>78.017454507506372</v>
      </c>
      <c r="AB21" s="13">
        <f>IF(Z14&gt;=Z15,AA21,180-AA21)</f>
        <v>78.017454507506372</v>
      </c>
      <c r="AC21" s="13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</row>
    <row r="22" spans="1:68" ht="15.75">
      <c r="A22" s="9"/>
      <c r="B22" s="9"/>
      <c r="C22" s="9"/>
      <c r="D22" s="9"/>
      <c r="E22" s="9"/>
      <c r="F22" s="13"/>
      <c r="G22" s="13" t="s">
        <v>33</v>
      </c>
      <c r="H22" s="13"/>
      <c r="I22" s="13">
        <f>SQRT(I19^2-I21^2)</f>
        <v>51.961524227066313</v>
      </c>
      <c r="J22" s="13">
        <f>ROUND(I22,1)</f>
        <v>52</v>
      </c>
      <c r="K22" s="13"/>
      <c r="L22" s="7"/>
      <c r="M22" s="7"/>
      <c r="N22" s="7"/>
      <c r="O22" s="7"/>
      <c r="P22" s="7"/>
      <c r="Q22" s="7"/>
      <c r="R22" s="7"/>
      <c r="S22" s="7"/>
      <c r="T22" s="23" t="s">
        <v>36</v>
      </c>
      <c r="U22" s="23" t="s">
        <v>37</v>
      </c>
      <c r="V22" s="7">
        <f>U15+U13+U16+U12</f>
        <v>47.5</v>
      </c>
      <c r="W22" s="7"/>
      <c r="X22" s="7"/>
      <c r="Y22" s="25" t="s">
        <v>38</v>
      </c>
      <c r="Z22" s="13"/>
      <c r="AA22" s="13">
        <f>ROUND(270-AB21-AA18,1)</f>
        <v>187.2</v>
      </c>
      <c r="AB22" s="13"/>
      <c r="AC22" s="13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</row>
    <row r="23" spans="1:68">
      <c r="A23" s="9"/>
      <c r="B23" s="9"/>
      <c r="C23" s="9"/>
      <c r="D23" s="9"/>
      <c r="E23" s="9"/>
      <c r="F23" s="13"/>
      <c r="G23" s="13" t="s">
        <v>35</v>
      </c>
      <c r="H23" s="13"/>
      <c r="I23" s="13">
        <f>IF(I21=0,90,DEGREES(ATAN(I22/I21)))</f>
        <v>84.503633455345394</v>
      </c>
      <c r="J23" s="13">
        <f>IF(H16&gt;=H17,I23,180-I23)</f>
        <v>84.503633455345394</v>
      </c>
      <c r="K23" s="13"/>
      <c r="L23" s="7"/>
      <c r="M23" s="7"/>
      <c r="N23" s="7"/>
      <c r="O23" s="7"/>
      <c r="P23" s="7"/>
      <c r="Q23" s="7"/>
      <c r="R23" s="7"/>
      <c r="S23" s="7"/>
      <c r="T23" s="26" t="s">
        <v>39</v>
      </c>
      <c r="U23" s="26">
        <f>ROUND(AA22+U21,1)</f>
        <v>250.7</v>
      </c>
      <c r="V23" s="7">
        <f>IFERROR(U23,"Error")</f>
        <v>250.7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</row>
    <row r="24" spans="1:68">
      <c r="A24" s="9"/>
      <c r="B24" s="9"/>
      <c r="C24" s="9"/>
      <c r="D24" s="9"/>
      <c r="E24" s="9"/>
      <c r="F24" s="13"/>
      <c r="G24" s="25" t="s">
        <v>38</v>
      </c>
      <c r="H24" s="13"/>
      <c r="I24" s="13">
        <f>ROUND(270-J23-I20,1)</f>
        <v>168.8</v>
      </c>
      <c r="J24" s="13"/>
      <c r="K24" s="13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</row>
    <row r="25" spans="1:68">
      <c r="A25" s="9"/>
      <c r="B25" s="9"/>
      <c r="C25" s="9"/>
      <c r="D25" s="9"/>
      <c r="E25" s="9"/>
      <c r="F25" s="13"/>
      <c r="G25" s="13"/>
      <c r="H25" s="13"/>
      <c r="I25" s="13"/>
      <c r="J25" s="13"/>
      <c r="K25" s="13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</row>
    <row r="26" spans="1:68">
      <c r="A26" s="9"/>
      <c r="B26" s="9"/>
      <c r="C26" s="9"/>
      <c r="D26" s="9"/>
      <c r="E26" s="9"/>
      <c r="F26" s="13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</row>
    <row r="27" spans="1:68">
      <c r="A27" s="9"/>
      <c r="B27" s="9"/>
      <c r="C27" s="9"/>
      <c r="D27" s="9"/>
      <c r="E27" s="9"/>
      <c r="F27" s="13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</row>
    <row r="28" spans="1:68">
      <c r="A28" s="9"/>
      <c r="B28" s="9"/>
      <c r="C28" s="9"/>
      <c r="D28" s="9"/>
      <c r="E28" s="9"/>
      <c r="F28" s="13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</row>
    <row r="29" spans="1:68">
      <c r="A29" s="9"/>
      <c r="B29" s="9"/>
      <c r="C29" s="9"/>
      <c r="D29" s="9"/>
      <c r="E29" s="9"/>
      <c r="F29" s="13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</row>
    <row r="30" spans="1:68">
      <c r="A30" s="9"/>
      <c r="B30" s="9"/>
      <c r="C30" s="9"/>
      <c r="D30" s="9"/>
      <c r="E30" s="9"/>
      <c r="F30" s="13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</row>
    <row r="31" spans="1:68">
      <c r="A31" s="9"/>
      <c r="B31" s="9"/>
      <c r="C31" s="9"/>
      <c r="D31" s="9"/>
      <c r="E31" s="9"/>
      <c r="F31" s="13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</row>
    <row r="32" spans="1:68">
      <c r="A32" s="9"/>
      <c r="B32" s="9"/>
      <c r="C32" s="9"/>
      <c r="D32" s="9"/>
      <c r="E32" s="9"/>
      <c r="F32" s="13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</row>
    <row r="33" spans="1:68">
      <c r="A33" s="9"/>
      <c r="B33" s="9"/>
      <c r="C33" s="9"/>
      <c r="D33" s="9"/>
      <c r="E33" s="9"/>
      <c r="F33" s="13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</row>
    <row r="34" spans="1:68">
      <c r="A34" s="9"/>
      <c r="B34" s="9"/>
      <c r="C34" s="13"/>
      <c r="D34" s="13"/>
      <c r="E34" s="13"/>
      <c r="F34" s="13"/>
      <c r="L34" s="23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</row>
    <row r="35" spans="1:68">
      <c r="A35" s="9"/>
      <c r="B35" s="9"/>
      <c r="C35" s="13"/>
      <c r="D35" s="13"/>
      <c r="E35" s="13"/>
      <c r="F35" s="13"/>
      <c r="L35" s="2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</row>
    <row r="36" spans="1:68">
      <c r="A36" s="9"/>
      <c r="B36" s="9"/>
      <c r="C36" s="13"/>
      <c r="D36" s="13"/>
      <c r="E36" s="13"/>
      <c r="F36" s="13"/>
      <c r="L36" s="23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</row>
    <row r="37" spans="1:68">
      <c r="A37" s="9"/>
      <c r="B37" s="9"/>
      <c r="C37" s="13"/>
      <c r="D37" s="13"/>
      <c r="E37" s="13"/>
      <c r="F37" s="13"/>
      <c r="L37" s="23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</row>
    <row r="38" spans="1:68">
      <c r="A38" s="9"/>
      <c r="B38" s="9"/>
      <c r="C38" s="13"/>
      <c r="D38" s="13"/>
      <c r="E38" s="13"/>
      <c r="F38" s="13"/>
      <c r="L38" s="23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</row>
    <row r="39" spans="1:68">
      <c r="A39" s="9"/>
      <c r="B39" s="9"/>
      <c r="C39" s="9"/>
      <c r="D39" s="9"/>
      <c r="E39" s="9"/>
      <c r="F39" s="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</row>
    <row r="40" spans="1:68">
      <c r="A40" s="9"/>
      <c r="B40" s="9"/>
      <c r="C40" s="13"/>
      <c r="D40" s="13"/>
      <c r="E40" s="13"/>
      <c r="F40" s="13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</row>
    <row r="41" spans="1:68">
      <c r="A41" s="9"/>
      <c r="B41" s="9"/>
      <c r="C41" s="13"/>
      <c r="D41" s="13"/>
      <c r="E41" s="13"/>
      <c r="F41" s="13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</row>
    <row r="42" spans="1:68">
      <c r="A42" s="9"/>
      <c r="B42" s="9"/>
      <c r="C42" s="13"/>
      <c r="D42" s="13"/>
      <c r="E42" s="13"/>
      <c r="F42" s="13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</row>
    <row r="43" spans="1:68">
      <c r="A43" s="6"/>
      <c r="B43" s="6"/>
      <c r="C43" s="23"/>
      <c r="D43" s="23"/>
      <c r="E43" s="23"/>
      <c r="F43" s="23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</row>
    <row r="44" spans="1:68">
      <c r="A44" s="6"/>
      <c r="B44" s="6"/>
      <c r="C44" s="23"/>
      <c r="D44" s="23"/>
      <c r="E44" s="23"/>
      <c r="F44" s="23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</row>
    <row r="45" spans="1:68">
      <c r="A45" s="6"/>
      <c r="B45" s="6"/>
      <c r="C45" s="23"/>
      <c r="D45" s="23"/>
      <c r="E45" s="23"/>
      <c r="F45" s="23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</row>
    <row r="46" spans="1:68">
      <c r="A46" s="6"/>
      <c r="B46" s="6"/>
      <c r="C46" s="23"/>
      <c r="D46" s="23"/>
      <c r="E46" s="23"/>
      <c r="F46" s="23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</row>
    <row r="47" spans="1:68">
      <c r="A47" s="6"/>
      <c r="B47" s="6"/>
      <c r="C47" s="23"/>
      <c r="D47" s="23"/>
      <c r="E47" s="23"/>
      <c r="F47" s="23"/>
      <c r="L47" s="23"/>
      <c r="M47" s="23"/>
      <c r="N47" s="23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</row>
    <row r="48" spans="1:68">
      <c r="A48" s="6"/>
      <c r="B48" s="6"/>
      <c r="C48" s="23"/>
      <c r="D48" s="23"/>
      <c r="E48" s="23"/>
      <c r="F48" s="23"/>
      <c r="L48" s="23"/>
      <c r="M48" s="23"/>
      <c r="N48" s="23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</row>
    <row r="49" spans="1:68">
      <c r="A49" s="7"/>
      <c r="B49" s="7"/>
      <c r="C49" s="23"/>
      <c r="D49" s="23"/>
      <c r="E49" s="23"/>
      <c r="F49" s="23"/>
      <c r="L49" s="23"/>
      <c r="M49" s="23"/>
      <c r="N49" s="23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</row>
    <row r="50" spans="1:68" ht="15.75" thickBot="1">
      <c r="A50" s="7"/>
      <c r="B50" s="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</row>
    <row r="51" spans="1:68" ht="15.75">
      <c r="A51" s="7"/>
      <c r="B51" s="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41"/>
      <c r="BM51" s="42"/>
      <c r="BN51" s="42"/>
      <c r="BO51" s="7"/>
      <c r="BP51" s="7"/>
    </row>
    <row r="52" spans="1:68">
      <c r="A52" s="7"/>
      <c r="B52" s="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</row>
    <row r="53" spans="1:68">
      <c r="A53" s="7"/>
      <c r="B53" s="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</row>
    <row r="54" spans="1:68">
      <c r="A54" s="7"/>
      <c r="B54" s="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</row>
    <row r="55" spans="1:68">
      <c r="A55" s="7"/>
      <c r="B55" s="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</row>
    <row r="56" spans="1:68">
      <c r="A56" s="7"/>
      <c r="B56" s="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1:68">
      <c r="A57" s="7"/>
      <c r="B57" s="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</row>
    <row r="58" spans="1:68">
      <c r="A58" s="7"/>
      <c r="B58" s="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</row>
    <row r="59" spans="1:68">
      <c r="A59" s="7"/>
      <c r="B59" s="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</row>
    <row r="60" spans="1:68">
      <c r="A60" s="7"/>
      <c r="B60" s="7"/>
      <c r="C60" s="23"/>
      <c r="D60" s="23"/>
      <c r="E60" s="23"/>
      <c r="L60" s="23"/>
      <c r="M60" s="23"/>
      <c r="N60" s="23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>
      <c r="A61" s="7"/>
      <c r="B61" s="7"/>
      <c r="C61" s="23"/>
      <c r="D61" s="23"/>
      <c r="E61" s="23"/>
      <c r="L61" s="23"/>
      <c r="M61" s="23"/>
      <c r="N61" s="23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</row>
    <row r="62" spans="1:6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</row>
    <row r="63" spans="1:6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</row>
    <row r="64" spans="1:6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</row>
    <row r="65" spans="1:6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</row>
    <row r="66" spans="1:6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</row>
    <row r="67" spans="1:6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</row>
    <row r="68" spans="1: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</row>
    <row r="69" spans="1:6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</row>
    <row r="70" spans="1:6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</row>
    <row r="71" spans="1:6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</row>
    <row r="72" spans="1:68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</row>
    <row r="73" spans="1:68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</row>
    <row r="74" spans="1:6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</row>
    <row r="75" spans="1:68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</row>
    <row r="76" spans="1:68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</row>
    <row r="77" spans="1:6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</row>
    <row r="78" spans="1:6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</row>
    <row r="79" spans="1:68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</row>
    <row r="80" spans="1:68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</row>
    <row r="81" spans="1:68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</row>
    <row r="82" spans="1:68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</row>
    <row r="83" spans="1:68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</row>
    <row r="84" spans="1:68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</row>
  </sheetData>
  <dataConsolidate/>
  <mergeCells count="2">
    <mergeCell ref="AB12:AC12"/>
    <mergeCell ref="BL51:BN5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S22"/>
  <sheetViews>
    <sheetView showGridLines="0" showRowColHeaders="0" tabSelected="1" workbookViewId="0">
      <selection activeCell="C7" sqref="C7:C8"/>
    </sheetView>
  </sheetViews>
  <sheetFormatPr defaultRowHeight="15"/>
  <sheetData>
    <row r="1" spans="2:19" ht="15.75" thickBot="1"/>
    <row r="2" spans="2:19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</row>
    <row r="3" spans="2:19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</row>
    <row r="4" spans="2:19" ht="15.75">
      <c r="B4" s="30"/>
      <c r="C4" s="31"/>
      <c r="D4" s="31"/>
      <c r="E4" s="31"/>
      <c r="F4" s="36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/>
    </row>
    <row r="5" spans="2:19" ht="18.75">
      <c r="B5" s="38" t="s">
        <v>12</v>
      </c>
      <c r="C5" s="43">
        <v>50</v>
      </c>
      <c r="D5" s="31"/>
      <c r="E5" s="31"/>
      <c r="F5" s="31"/>
      <c r="G5" s="36" t="s">
        <v>10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</row>
    <row r="6" spans="2:19" ht="15.75">
      <c r="B6" s="30"/>
      <c r="C6" s="44"/>
      <c r="D6" s="31"/>
      <c r="E6" s="31"/>
      <c r="F6" s="36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2"/>
    </row>
    <row r="7" spans="2:19" ht="18.75">
      <c r="B7" s="38" t="s">
        <v>41</v>
      </c>
      <c r="C7" s="43">
        <v>60</v>
      </c>
      <c r="D7" s="31"/>
      <c r="E7" s="31"/>
      <c r="F7" s="36"/>
      <c r="G7" s="36" t="s">
        <v>11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2"/>
    </row>
    <row r="8" spans="2:19" ht="15.75">
      <c r="B8" s="30"/>
      <c r="C8" s="44"/>
      <c r="D8" s="31"/>
      <c r="E8" s="31"/>
      <c r="F8" s="36"/>
      <c r="G8" s="36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</row>
    <row r="9" spans="2:19" ht="15.75">
      <c r="B9" s="30"/>
      <c r="C9" s="43">
        <v>50</v>
      </c>
      <c r="D9" s="31"/>
      <c r="E9" s="31"/>
      <c r="F9" s="36"/>
      <c r="G9" s="36" t="s">
        <v>15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2"/>
    </row>
    <row r="10" spans="2:19" ht="15.75">
      <c r="B10" s="30"/>
      <c r="C10" s="44"/>
      <c r="D10" s="31"/>
      <c r="E10" s="31"/>
      <c r="F10" s="36"/>
      <c r="G10" s="36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2"/>
    </row>
    <row r="11" spans="2:19" ht="15.75">
      <c r="B11" s="30"/>
      <c r="C11" s="43">
        <v>40</v>
      </c>
      <c r="D11" s="31"/>
      <c r="E11" s="31"/>
      <c r="F11" s="36"/>
      <c r="G11" s="36" t="s">
        <v>43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</row>
    <row r="12" spans="2:19" ht="15.75">
      <c r="B12" s="30"/>
      <c r="C12" s="44"/>
      <c r="D12" s="31"/>
      <c r="E12" s="31"/>
      <c r="F12" s="36"/>
      <c r="G12" s="36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</row>
    <row r="13" spans="2:19" ht="18.75">
      <c r="B13" s="38" t="s">
        <v>42</v>
      </c>
      <c r="C13" s="37">
        <f>formula!I24</f>
        <v>168.8</v>
      </c>
      <c r="D13" s="31"/>
      <c r="E13" s="31"/>
      <c r="F13" s="36"/>
      <c r="G13" s="36" t="s">
        <v>40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</row>
    <row r="14" spans="2:19" ht="15.75">
      <c r="B14" s="30"/>
      <c r="C14" s="31"/>
      <c r="D14" s="31"/>
      <c r="E14" s="31"/>
      <c r="F14" s="36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</row>
    <row r="15" spans="2:19" ht="15.75">
      <c r="B15" s="30"/>
      <c r="C15" s="31" t="str">
        <f>IF(OR(formula!J18,formula!J19),"Error","")</f>
        <v/>
      </c>
      <c r="D15" s="31"/>
      <c r="E15" s="31"/>
      <c r="F15" s="36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</row>
    <row r="16" spans="2:19" ht="15.75">
      <c r="B16" s="30"/>
      <c r="C16" s="31"/>
      <c r="D16" s="31"/>
      <c r="E16" s="31"/>
      <c r="F16" s="36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2"/>
    </row>
    <row r="17" spans="2:19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</row>
    <row r="18" spans="2:19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/>
    </row>
    <row r="19" spans="2:19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/>
    </row>
    <row r="20" spans="2:19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2"/>
    </row>
    <row r="21" spans="2:19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</row>
    <row r="22" spans="2:19" ht="15.75" thickBo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</row>
  </sheetData>
  <sheetProtection algorithmName="SHA-512" hashValue="iY9W9yDhViCmWwRnw5YwYyjk/9FCNl+Vt66IIkZXAfJ9JuBwUGtRNAb6nnp5qWPRX13X5D/JkVJYeeNqcTvaUA==" saltValue="nR6qZb3Q8MRe2sCcDLB12A==" spinCount="100000" sheet="1" objects="1" scenarios="1"/>
  <mergeCells count="4">
    <mergeCell ref="C5:C6"/>
    <mergeCell ref="C7:C8"/>
    <mergeCell ref="C9:C10"/>
    <mergeCell ref="C11:C1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traction</vt:lpstr>
    </vt:vector>
  </TitlesOfParts>
  <Company>Moorche 30 DVDs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Rahimi</cp:lastModifiedBy>
  <dcterms:created xsi:type="dcterms:W3CDTF">2022-06-01T10:13:39Z</dcterms:created>
  <dcterms:modified xsi:type="dcterms:W3CDTF">2022-06-30T21:06:36Z</dcterms:modified>
</cp:coreProperties>
</file>